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计划备案表 (定稿)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'计划备案表 (定稿)'!$6:$15</definedName>
    <definedName name="_xlnm.Print_Titles" localSheetId="0">'计划备案表 (定稿)'!$A$4:$JD$6</definedName>
  </definedNames>
  <calcPr calcId="144525"/>
</workbook>
</file>

<file path=xl/sharedStrings.xml><?xml version="1.0" encoding="utf-8"?>
<sst xmlns="http://schemas.openxmlformats.org/spreadsheetml/2006/main" count="146" uniqueCount="91">
  <si>
    <t>附件1</t>
  </si>
  <si>
    <t>且末县2021年中央衔接乡村振兴资金项目计划表</t>
  </si>
  <si>
    <t>单位：万元、户</t>
  </si>
  <si>
    <t>序号</t>
  </si>
  <si>
    <t>项目库编号</t>
  </si>
  <si>
    <t>资金来源</t>
  </si>
  <si>
    <t>类型</t>
  </si>
  <si>
    <t>项目名称</t>
  </si>
  <si>
    <t>建设性质</t>
  </si>
  <si>
    <t>项目类别</t>
  </si>
  <si>
    <t>项目开工时间</t>
  </si>
  <si>
    <t>项目完工时间</t>
  </si>
  <si>
    <t>建设地点</t>
  </si>
  <si>
    <t>建设内容</t>
  </si>
  <si>
    <t>项目总投资及资金来源</t>
  </si>
  <si>
    <t>带动脱贫户数</t>
  </si>
  <si>
    <t>绩效目标</t>
  </si>
  <si>
    <t>项目负责人</t>
  </si>
  <si>
    <t>中标价格</t>
  </si>
  <si>
    <t>审定价</t>
  </si>
  <si>
    <t>支出进度
（10月5日）</t>
  </si>
  <si>
    <t>支付进度</t>
  </si>
  <si>
    <t>质量保证金</t>
  </si>
  <si>
    <t>使用状态</t>
  </si>
  <si>
    <t>未支付资金</t>
  </si>
  <si>
    <t>合计</t>
  </si>
  <si>
    <t>中央扶贫发展资金</t>
  </si>
  <si>
    <t>巩固拓展脱贫攻坚成果和乡村振兴资金</t>
  </si>
  <si>
    <t>少数民族发展资金</t>
  </si>
  <si>
    <t>国有农场巩固提升资金</t>
  </si>
  <si>
    <t>自治区扶贫发展资金</t>
  </si>
  <si>
    <t>自治州扶贫发展资金</t>
  </si>
  <si>
    <t>地方政府债券资金</t>
  </si>
  <si>
    <t>地方专项扶贫资金</t>
  </si>
  <si>
    <t>行业资金</t>
  </si>
  <si>
    <t>援疆资金</t>
  </si>
  <si>
    <t>其他资金</t>
  </si>
  <si>
    <t>6528252021359</t>
  </si>
  <si>
    <t>中央衔接乡村振兴资金</t>
  </si>
  <si>
    <t>招投标</t>
  </si>
  <si>
    <t>红柳羊肉串加工厂</t>
  </si>
  <si>
    <t>新建</t>
  </si>
  <si>
    <t>产业增收工程</t>
  </si>
  <si>
    <t>2021.06</t>
  </si>
  <si>
    <t>2021.10</t>
  </si>
  <si>
    <t>阔什萨特玛乡阔什萨特玛</t>
  </si>
  <si>
    <t>用于红柳签、红柳羊肉串等生产、加工及销售，以解决劳动力转移就业和促农增收为目的，带动当地餐饮、休闲、娱乐等产业发展，增加农民收入，促进乡村振兴。项目一期投资建设内容如下：1、新建大门两座（一座长8米，一座长6米），需1.8万元；2、新建值班室一座，建筑面积为80平方米，每平米1500元，需12万元；3、建设1000平方米厂房（高4.3米）及附属设施，砖混结构墙体，彩钢板屋顶，每平米1500元（含附属设施费用），需要资金150万元；4、建设冷库500平方米（200平方米速冻，300平方米冷藏），含制冷设备，按照每平方米2800元计算，需要资金140万元；5、修建简易式铁栅栏围墙120米，每米造价200元，需2.4万元；6、硬化地坪面积2500平方米（垫砂石料50公分左右，混凝土15公分厚），每平方米260元，需65万元；7、项目前期费15万元。项目总投资386.2万元。</t>
  </si>
  <si>
    <t>项目建成后，资产归阔什萨特玛村村集体所有，通过租赁方式，预计按照总投资的5%（19.5万元）收益，同时解决当地60人（脱贫户30人）以上就业问题。</t>
  </si>
  <si>
    <t>买合木提·买买提明、王红伟</t>
  </si>
  <si>
    <t>6528252021368</t>
  </si>
  <si>
    <t>馕产业园示范基地</t>
  </si>
  <si>
    <t>琼库勒乡欧吐拉艾日克村</t>
  </si>
  <si>
    <r>
      <rPr>
        <sz val="13"/>
        <rFont val="微软雅黑"/>
        <charset val="134"/>
      </rPr>
      <t>计划在欧吐拉艾日克村建设标准化馕产业园，建设内容如下：建设打馕车间面积共计2410.06</t>
    </r>
    <r>
      <rPr>
        <sz val="13"/>
        <rFont val="宋体"/>
        <charset val="134"/>
      </rPr>
      <t>㎡，配套基础设施及相关</t>
    </r>
    <r>
      <rPr>
        <sz val="13"/>
        <rFont val="微软雅黑"/>
        <charset val="134"/>
      </rPr>
      <t>配套设备（含前期费）共计投入衔接资金1107.392万元。</t>
    </r>
  </si>
  <si>
    <t>项目建设完成后，资产归欧吐拉艾日克村集体所有，由且末县食尚欧村美食文化发展有限责任公司负责运营，收益（净利润）的80%归欧吐拉艾日克村委会所有，用于壮大村级经济以及分红，20%用于产业园运营。可带动196户脱贫户增收以及80户一般户长期就业。</t>
  </si>
  <si>
    <t>麦麦提敏·肉孜</t>
  </si>
  <si>
    <t>6528252021124</t>
  </si>
  <si>
    <t>标准化养殖小区基础设施建设</t>
  </si>
  <si>
    <t>阔什萨特玛乡阿勒玛铁热木村</t>
  </si>
  <si>
    <t>为巩固发展畜牧养殖业，配套完善设施和条件，不断夯实发展基础。
为阿勒玛铁热木村标准化养殖小区建设公共设施：1.技术服务室80㎡，每平米1500元，需要12万元；2.消毒室53㎡，1500元/㎡，共计7.95万元；3.品种改良室70㎡，每平米1500元，需要10.5万元；4.病羊隔离治疗区90㎡，每平米1500元，需要13.5万元；5.装卸台一座（长3.6米、宽2.5米、高1.2米）0.5万元；6.饲草料加工厂房600㎡，每平米1300元，需要78万元；7.简易饲草料堆放棚600㎡，每平米550元，需要33万元；8.药浴池宽1米，长10米，深1.2米，需要3万元；9..建设浅水井40眼（预计30米深，出水管直径30mm），并配水泵，每眼补助1500元，需要6万元；10.500米三相电电缆，每米171元，需要8.55万元。11.100立方的青贮窖，需要12座，4万元/座，需要资金48万元。12.修建简易式铁栅栏围墙2300m，每米造价200元，需要46万。13.大门2个，每个17㎡，400元/㎡，需要1.36万元。14.实施该项目，还需要规划设计、勘测丈量等项目前期费，需要10万元。项目建成后，资产归村集体所有，由村委会统一管理，为畜牧业发展奠定基础。</t>
  </si>
  <si>
    <r>
      <rPr>
        <sz val="13"/>
        <rFont val="微软雅黑"/>
        <charset val="134"/>
      </rPr>
      <t>配齐配全标准化养殖小区公共基础设施，预计带动</t>
    </r>
    <r>
      <rPr>
        <sz val="14"/>
        <color theme="1"/>
        <rFont val="微软雅黑"/>
        <charset val="134"/>
      </rPr>
      <t>50户农户（其中：脱贫户12户）发展畜牧业，受益农户每年增收800元以上。</t>
    </r>
  </si>
  <si>
    <t>6528252021103</t>
  </si>
  <si>
    <t>采购类</t>
  </si>
  <si>
    <t>壮大村集体经济建设牲畜采购类项目</t>
  </si>
  <si>
    <t>库拉木勒克乡巴什克其克村</t>
  </si>
  <si>
    <t>为巴什克其克村购买生产母羊（欧拉羊，2-6岁，体重≥50公斤）600只，每只补助2600元，产权归巴什克其克村村集体所有，壮大村集体经济。</t>
  </si>
  <si>
    <t>项目建成后资产归属巴什克其克村村集体所有。采购的600只生产母羊通过托养养殖大户，每年按照母畜繁育的15%归还村集体，每只按照1000-1500元计算，预计村集体增收不低于9万元。持续巩固拓展脱贫攻坚成果。</t>
  </si>
  <si>
    <t>如孜·热伊木</t>
  </si>
  <si>
    <t>6528252021014</t>
  </si>
  <si>
    <t>阿克提坎墩乡托格拉克艾格勒村</t>
  </si>
  <si>
    <t>为托格拉克艾格勒村完善2期养殖小区配套基础设施：
1、饲草料加工房600平方米。每平方米1300元，需要78万元；
2、病羊隔离治疗区及无害化处理设施100平方米。其中配套病羊区60平方米，无害化处理室40平方米，每平方米1500元，共需15万元；资产归托格拉克艾格勒村集体所有，由村委会统一管理使用。
3、新建围栏共计700米，每米补助200元共计14万元。</t>
  </si>
  <si>
    <t>该项目可带动牲畜养殖户70户，其中脱贫户34户项目建成后，户均增收500元左右，并持续滚动，扩大养殖规模。资产归托格拉克艾格勒村集体所有，由村委会统一管理使用。持续巩固拓展脱贫攻坚成果。</t>
  </si>
  <si>
    <t>伊敏江·伊卜拉依木</t>
  </si>
  <si>
    <t>6528252021168</t>
  </si>
  <si>
    <t>标准化养殖小区配套设备</t>
  </si>
  <si>
    <t>塔提让镇阿德热斯曼村、阿亚克塔提让村、色日克布央村</t>
  </si>
  <si>
    <r>
      <rPr>
        <sz val="13"/>
        <rFont val="微软雅黑"/>
        <charset val="134"/>
      </rPr>
      <t>1.色日克布央村养殖小区：购买1台TMR搅拌机（搅拌仓储积≥12m</t>
    </r>
    <r>
      <rPr>
        <sz val="14"/>
        <color rgb="FF000000"/>
        <rFont val="微软雅黑"/>
        <charset val="134"/>
      </rPr>
      <t>³</t>
    </r>
    <r>
      <rPr>
        <sz val="14"/>
        <color theme="1"/>
        <rFont val="微软雅黑"/>
        <charset val="134"/>
      </rPr>
      <t>，配套动力（电动）≥22KW，搅龙转速18R/min，结构形式：卧式，配套输送带），需资金17万元；购买1台30千瓦以上铡草机（参数：生产率≥9000KG/H，结构质量≥800KG，配套动力≥15kw，结构形式为盘式，主轴转速≥500R/min），每台4.5万元；.消毒车1辆&lt;参数：水平射程30米，泵机功率1.5Kw，喷雾流量6-18L/s，水平旋转角度±360&gt;每辆15万元；50吨地磅一座，每座6万元；无害化牲畜焚烧炉1台(处理量&gt;30kg/h)，6.5万元（消毒车、焚烧炉、地磅由阿德热斯曼村、阿亚克塔提让村、色日克布央村、巴什塔提让村（台吐阔勒村）养殖小区共同使用，资产归色日克布央村村委会所有）。合计49万元。2..阿亚克塔提让村养殖小区：购买1台30千瓦以上铡草机（参数：生产率≥9000KG/H，结构质量≥800KG，配套动力≥15kw，结构形式为盘式，主轴转速≥500R/min），每台4.5万元，共计4.5万元，资产归阿亚克塔提让村委会所有。</t>
    </r>
  </si>
  <si>
    <t>该项目共计带动我镇色日克布央村、阿德热斯曼村、阿亚克塔提让村脱贫户148户发展畜牧产业，项目建成后预计户均年收入增收500元。</t>
  </si>
  <si>
    <t>阿不力米提·阿不来提</t>
  </si>
  <si>
    <t>无结余</t>
  </si>
  <si>
    <t>6528252021379</t>
  </si>
  <si>
    <t>库拉木勒克乡库拉木勒克村</t>
  </si>
  <si>
    <t>为库拉木勒克村购买生产母羊（欧拉羊，2-6岁，体重≥45公斤）290只，每只补助2500元，通过托养方式给养殖大户，增加村集体增收基数，逐年提高村集体经济，产权归库拉木勒克村集体所有，壮大村集体经济。</t>
  </si>
  <si>
    <t>项目建成后资产归属库拉木勒克乡库拉木勒克村委会所有。采购的290只生产母羊通过托养给养殖大户养殖，每年按照母畜繁育的15%归还村集体，每只按照1000-1500元计算，预计村集体增收不低于5.8万元，持续巩固拓展脱贫攻坚成果。</t>
  </si>
  <si>
    <t>6528252021377</t>
  </si>
  <si>
    <t>为库拉木勒克村购买羊（育肥羊，2-6岁，体重≥40公斤）500只，每只补助1800元，进行育肥，增加村集体增收基数，逐年提高村集体经济，产权归库拉木勒克村集体所有，壮大村集体经济。</t>
  </si>
  <si>
    <t>项目建成后资产归属库拉木勒克乡库拉木勒克村委会所有。采购的500只育肥羊通过托养给养殖大户养殖，每年按照母畜繁育的15%归还村集体，每只按照1000-1500元计算，预计村集体增收不低于7.2万元，持续巩固拓展脱贫攻坚成果。</t>
  </si>
  <si>
    <t>6528252021378</t>
  </si>
  <si>
    <t>托格拉克勒克乡兰干村</t>
  </si>
  <si>
    <t>购买生产母羊（藏羊，2-6岁，体重≥40kg）1150只，每只补助1500元，共计172.5万元。通过托养兰干村村委会主导的畜牧养殖合作社的方式进行运营，产权归属兰干村村集体所有，母畜繁育的85%由饲养方受益，15%交还合作社，壮大村集体经济。</t>
  </si>
  <si>
    <t>项目建成后产权归属兰干村村集体所有，通过托养给村党领办合作社，母畜繁育12%用于壮大村集体经济，滚动发展，按照每只羊800-1000元计算计划增收不低于13万元，持续巩固拓展脱贫攻坚成果。</t>
  </si>
  <si>
    <t>艾尔肯·肉孜</t>
  </si>
</sst>
</file>

<file path=xl/styles.xml><?xml version="1.0" encoding="utf-8"?>
<styleSheet xmlns="http://schemas.openxmlformats.org/spreadsheetml/2006/main">
  <numFmts count="12">
    <numFmt numFmtId="176" formatCode="0.00000_ "/>
    <numFmt numFmtId="177" formatCode="0.0000_ "/>
    <numFmt numFmtId="178" formatCode="0000.00"/>
    <numFmt numFmtId="179" formatCode="0.0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80" formatCode="0_ "/>
    <numFmt numFmtId="181" formatCode="0000000000000"/>
    <numFmt numFmtId="182" formatCode="0.0000000%"/>
    <numFmt numFmtId="183" formatCode="#,##0.00_ "/>
  </numFmts>
  <fonts count="37">
    <font>
      <sz val="11"/>
      <color theme="1"/>
      <name val="宋体"/>
      <charset val="134"/>
      <scheme val="minor"/>
    </font>
    <font>
      <b/>
      <sz val="15"/>
      <color theme="1"/>
      <name val="方正黑体_GBK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30"/>
      <name val="方正小标宋_GBK"/>
      <charset val="134"/>
    </font>
    <font>
      <sz val="12"/>
      <name val="方正仿宋_GBK"/>
      <charset val="134"/>
    </font>
    <font>
      <b/>
      <sz val="15"/>
      <name val="方正黑体_GBK"/>
      <charset val="134"/>
    </font>
    <font>
      <b/>
      <sz val="12"/>
      <name val="方正仿宋_GBK"/>
      <charset val="134"/>
    </font>
    <font>
      <sz val="13"/>
      <name val="微软雅黑"/>
      <charset val="134"/>
    </font>
    <font>
      <sz val="13"/>
      <color theme="1"/>
      <name val="微软雅黑"/>
      <charset val="134"/>
    </font>
    <font>
      <sz val="24"/>
      <name val="方正仿宋_GBK"/>
      <charset val="134"/>
    </font>
    <font>
      <b/>
      <sz val="14"/>
      <name val="方正仿宋_GBK"/>
      <charset val="134"/>
    </font>
    <font>
      <sz val="30"/>
      <name val="Times New Roman"/>
      <charset val="0"/>
    </font>
    <font>
      <b/>
      <sz val="16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3"/>
      <name val="宋体"/>
      <charset val="134"/>
    </font>
    <font>
      <sz val="14"/>
      <color theme="1"/>
      <name val="微软雅黑"/>
      <charset val="134"/>
    </font>
    <font>
      <sz val="14"/>
      <color rgb="FF00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13" borderId="13" applyNumberFormat="0" applyAlignment="0" applyProtection="0">
      <alignment vertical="center"/>
    </xf>
    <xf numFmtId="0" fontId="29" fillId="13" borderId="9" applyNumberFormat="0" applyAlignment="0" applyProtection="0">
      <alignment vertical="center"/>
    </xf>
    <xf numFmtId="0" fontId="30" fillId="16" borderId="14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top"/>
    </xf>
  </cellStyleXfs>
  <cellXfs count="7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8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177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0" fontId="0" fillId="0" borderId="0" xfId="0" applyNumberForma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horizontal="center" vertical="center" wrapText="1"/>
    </xf>
    <xf numFmtId="18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80" fontId="5" fillId="0" borderId="0" xfId="0" applyNumberFormat="1" applyFont="1" applyFill="1" applyBorder="1" applyAlignment="1">
      <alignment horizontal="left"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80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80" fontId="6" fillId="0" borderId="3" xfId="0" applyNumberFormat="1" applyFont="1" applyFill="1" applyBorder="1" applyAlignment="1">
      <alignment horizontal="center" vertical="center" wrapText="1"/>
    </xf>
    <xf numFmtId="180" fontId="7" fillId="0" borderId="4" xfId="0" applyNumberFormat="1" applyFont="1" applyFill="1" applyBorder="1" applyAlignment="1">
      <alignment horizontal="center" vertical="center" wrapText="1"/>
    </xf>
    <xf numFmtId="180" fontId="7" fillId="0" borderId="5" xfId="0" applyNumberFormat="1" applyFont="1" applyFill="1" applyBorder="1" applyAlignment="1">
      <alignment horizontal="center" vertical="center" wrapText="1"/>
    </xf>
    <xf numFmtId="178" fontId="7" fillId="0" borderId="5" xfId="0" applyNumberFormat="1" applyFont="1" applyFill="1" applyBorder="1" applyAlignment="1">
      <alignment horizontal="center" vertical="center" wrapText="1"/>
    </xf>
    <xf numFmtId="180" fontId="8" fillId="0" borderId="1" xfId="11" applyNumberFormat="1" applyFont="1" applyFill="1" applyBorder="1" applyAlignment="1">
      <alignment horizontal="center" vertical="center" wrapText="1"/>
    </xf>
    <xf numFmtId="181" fontId="8" fillId="0" borderId="1" xfId="11" applyNumberFormat="1" applyFont="1" applyFill="1" applyBorder="1" applyAlignment="1">
      <alignment horizontal="center" vertical="center" wrapText="1"/>
    </xf>
    <xf numFmtId="177" fontId="8" fillId="0" borderId="1" xfId="11" applyNumberFormat="1" applyFont="1" applyFill="1" applyBorder="1" applyAlignment="1">
      <alignment horizontal="center" vertical="center" wrapText="1"/>
    </xf>
    <xf numFmtId="178" fontId="8" fillId="0" borderId="1" xfId="11" applyNumberFormat="1" applyFont="1" applyFill="1" applyBorder="1" applyAlignment="1">
      <alignment horizontal="center" vertical="center" wrapText="1"/>
    </xf>
    <xf numFmtId="0" fontId="8" fillId="0" borderId="1" xfId="1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8" fontId="9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177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80" fontId="5" fillId="0" borderId="0" xfId="0" applyNumberFormat="1" applyFont="1" applyFill="1" applyBorder="1" applyAlignment="1">
      <alignment vertical="center" wrapText="1"/>
    </xf>
    <xf numFmtId="182" fontId="10" fillId="0" borderId="0" xfId="0" applyNumberFormat="1" applyFont="1" applyFill="1" applyBorder="1" applyAlignment="1">
      <alignment horizontal="left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80" fontId="7" fillId="0" borderId="6" xfId="0" applyNumberFormat="1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8" fillId="0" borderId="1" xfId="11" applyNumberFormat="1" applyFont="1" applyFill="1" applyBorder="1" applyAlignment="1">
      <alignment horizontal="left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83" fontId="12" fillId="0" borderId="0" xfId="0" applyNumberFormat="1" applyFont="1" applyFill="1" applyBorder="1" applyAlignment="1">
      <alignment horizontal="center" vertical="center" wrapText="1"/>
    </xf>
    <xf numFmtId="180" fontId="5" fillId="0" borderId="0" xfId="0" applyNumberFormat="1" applyFont="1" applyFill="1" applyBorder="1" applyAlignment="1">
      <alignment horizontal="center" vertical="center" wrapText="1"/>
    </xf>
    <xf numFmtId="183" fontId="6" fillId="0" borderId="1" xfId="0" applyNumberFormat="1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83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0" fontId="1" fillId="0" borderId="7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19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6</xdr:row>
      <xdr:rowOff>0</xdr:rowOff>
    </xdr:from>
    <xdr:to>
      <xdr:col>8</xdr:col>
      <xdr:colOff>328930</xdr:colOff>
      <xdr:row>6</xdr:row>
      <xdr:rowOff>1090930</xdr:rowOff>
    </xdr:to>
    <xdr:sp>
      <xdr:nvSpPr>
        <xdr:cNvPr id="2" name="Text Box 80" hidden="1"/>
        <xdr:cNvSpPr/>
      </xdr:nvSpPr>
      <xdr:spPr>
        <a:xfrm>
          <a:off x="9377680" y="3949700"/>
          <a:ext cx="328930" cy="1090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328930</xdr:colOff>
      <xdr:row>6</xdr:row>
      <xdr:rowOff>1090930</xdr:rowOff>
    </xdr:to>
    <xdr:sp>
      <xdr:nvSpPr>
        <xdr:cNvPr id="3" name="Text Box 80" hidden="1"/>
        <xdr:cNvSpPr/>
      </xdr:nvSpPr>
      <xdr:spPr>
        <a:xfrm>
          <a:off x="9377680" y="3949700"/>
          <a:ext cx="328930" cy="1090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328930</xdr:colOff>
      <xdr:row>6</xdr:row>
      <xdr:rowOff>1095375</xdr:rowOff>
    </xdr:to>
    <xdr:sp>
      <xdr:nvSpPr>
        <xdr:cNvPr id="4" name="Text Box 80" hidden="1"/>
        <xdr:cNvSpPr/>
      </xdr:nvSpPr>
      <xdr:spPr>
        <a:xfrm>
          <a:off x="9377680" y="3949700"/>
          <a:ext cx="328930" cy="1095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328930</xdr:colOff>
      <xdr:row>6</xdr:row>
      <xdr:rowOff>1095375</xdr:rowOff>
    </xdr:to>
    <xdr:sp>
      <xdr:nvSpPr>
        <xdr:cNvPr id="5" name="Text Box 80" hidden="1"/>
        <xdr:cNvSpPr/>
      </xdr:nvSpPr>
      <xdr:spPr>
        <a:xfrm>
          <a:off x="9377680" y="3949700"/>
          <a:ext cx="328930" cy="10953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5"/>
  <sheetViews>
    <sheetView tabSelected="1" zoomScale="70" zoomScaleNormal="70" workbookViewId="0">
      <pane ySplit="5" topLeftCell="A6" activePane="bottomLeft" state="frozen"/>
      <selection/>
      <selection pane="bottomLeft" activeCell="K3" sqref="K3"/>
    </sheetView>
  </sheetViews>
  <sheetFormatPr defaultColWidth="9" defaultRowHeight="13.5"/>
  <cols>
    <col min="1" max="1" width="9.31666666666667" style="3" customWidth="1"/>
    <col min="2" max="2" width="23.4083333333333" style="3" customWidth="1"/>
    <col min="3" max="3" width="20.5333333333333" style="3" customWidth="1"/>
    <col min="4" max="4" width="13.3833333333333" style="3" customWidth="1"/>
    <col min="5" max="5" width="20.7083333333333" style="3" customWidth="1"/>
    <col min="6" max="6" width="13.5666666666667" style="3" customWidth="1"/>
    <col min="7" max="7" width="12.6833333333333" style="3" customWidth="1"/>
    <col min="8" max="8" width="9.46666666666667" style="4" customWidth="1"/>
    <col min="9" max="9" width="9.63333333333333" style="4" customWidth="1"/>
    <col min="10" max="10" width="23.7416666666667" style="3" customWidth="1"/>
    <col min="11" max="11" width="94.4666666666667" style="5" customWidth="1"/>
    <col min="12" max="12" width="15.1416666666667" style="6" customWidth="1"/>
    <col min="13" max="13" width="11.6083333333333" style="6" customWidth="1"/>
    <col min="14" max="14" width="15.35" style="6" customWidth="1"/>
    <col min="15" max="15" width="11.6083333333333" style="6" customWidth="1"/>
    <col min="16" max="19" width="8.39166666666667" style="6" customWidth="1"/>
    <col min="20" max="20" width="11.6083333333333" style="6" customWidth="1"/>
    <col min="21" max="23" width="9.99166666666667" style="6" customWidth="1"/>
    <col min="24" max="24" width="13.375" style="7" customWidth="1"/>
    <col min="25" max="25" width="43.175" style="3" customWidth="1"/>
    <col min="26" max="26" width="23.3833333333333" style="7" customWidth="1"/>
    <col min="27" max="28" width="23.3916666666667" style="3" hidden="1" customWidth="1"/>
    <col min="29" max="29" width="33.6333333333333" style="7" hidden="1" customWidth="1"/>
    <col min="30" max="30" width="27.0416666666667" style="8" hidden="1" customWidth="1"/>
    <col min="31" max="31" width="20.675" style="3" hidden="1" customWidth="1"/>
    <col min="32" max="32" width="15.4583333333333" style="7" hidden="1" customWidth="1"/>
    <col min="33" max="33" width="18.8583333333333" style="3" hidden="1" customWidth="1"/>
    <col min="34" max="36" width="9.375" style="3"/>
    <col min="37" max="16380" width="9" style="3"/>
    <col min="16381" max="16384" width="9" style="1"/>
  </cols>
  <sheetData>
    <row r="1" s="1" customFormat="1" ht="36" customHeight="1" spans="1:16380">
      <c r="A1" s="9" t="s">
        <v>0</v>
      </c>
      <c r="B1" s="10"/>
      <c r="C1" s="10"/>
      <c r="D1" s="10"/>
      <c r="E1" s="11"/>
      <c r="F1" s="11"/>
      <c r="G1" s="11"/>
      <c r="H1" s="12"/>
      <c r="I1" s="12"/>
      <c r="J1" s="11"/>
      <c r="K1" s="36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50"/>
      <c r="Y1" s="11"/>
      <c r="Z1" s="50"/>
      <c r="AA1" s="3"/>
      <c r="AB1" s="3"/>
      <c r="AC1" s="7"/>
      <c r="AD1" s="8"/>
      <c r="AE1" s="3"/>
      <c r="AF1" s="7"/>
      <c r="AG1" s="8">
        <f>AG8/18117.37</f>
        <v>0.0125271223141107</v>
      </c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</row>
    <row r="2" s="1" customFormat="1" ht="79" customHeight="1" spans="1:16380">
      <c r="A2" s="13" t="s">
        <v>1</v>
      </c>
      <c r="B2" s="13"/>
      <c r="C2" s="13"/>
      <c r="D2" s="13"/>
      <c r="E2" s="14"/>
      <c r="F2" s="14"/>
      <c r="G2" s="14"/>
      <c r="H2" s="15"/>
      <c r="I2" s="15"/>
      <c r="J2" s="14"/>
      <c r="K2" s="38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51"/>
      <c r="Y2" s="51"/>
      <c r="Z2" s="14"/>
      <c r="AA2" s="3"/>
      <c r="AB2" s="3"/>
      <c r="AC2" s="7"/>
      <c r="AD2" s="8"/>
      <c r="AE2" s="3"/>
      <c r="AF2" s="7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</row>
    <row r="3" s="1" customFormat="1" ht="36" customHeight="1" spans="1:16380">
      <c r="A3" s="16"/>
      <c r="B3" s="16"/>
      <c r="C3" s="16"/>
      <c r="D3" s="16"/>
      <c r="E3" s="16"/>
      <c r="F3" s="16"/>
      <c r="G3" s="16"/>
      <c r="H3" s="17"/>
      <c r="I3" s="17"/>
      <c r="J3" s="40"/>
      <c r="K3" s="41"/>
      <c r="L3" s="42"/>
      <c r="M3" s="42"/>
      <c r="N3" s="42"/>
      <c r="O3" s="42"/>
      <c r="P3" s="42"/>
      <c r="Q3" s="42"/>
      <c r="R3" s="42"/>
      <c r="S3" s="42">
        <f>SUM(M6:S6)+79.3695</f>
        <v>2484.3695</v>
      </c>
      <c r="T3" s="42"/>
      <c r="U3" s="42"/>
      <c r="V3" s="42"/>
      <c r="W3" s="42"/>
      <c r="X3" s="52"/>
      <c r="Y3" s="40" t="s">
        <v>2</v>
      </c>
      <c r="Z3" s="42"/>
      <c r="AA3" s="3"/>
      <c r="AB3" s="3"/>
      <c r="AC3" s="7"/>
      <c r="AD3" s="55"/>
      <c r="AE3" s="3"/>
      <c r="AF3" s="7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</row>
    <row r="4" s="2" customFormat="1" ht="66" customHeight="1" spans="1:16380">
      <c r="A4" s="18" t="s">
        <v>3</v>
      </c>
      <c r="B4" s="18" t="s">
        <v>4</v>
      </c>
      <c r="C4" s="19" t="s">
        <v>5</v>
      </c>
      <c r="D4" s="19" t="s">
        <v>6</v>
      </c>
      <c r="E4" s="20" t="s">
        <v>7</v>
      </c>
      <c r="F4" s="20" t="s">
        <v>8</v>
      </c>
      <c r="G4" s="20" t="s">
        <v>9</v>
      </c>
      <c r="H4" s="21" t="s">
        <v>10</v>
      </c>
      <c r="I4" s="21" t="s">
        <v>11</v>
      </c>
      <c r="J4" s="20" t="s">
        <v>12</v>
      </c>
      <c r="K4" s="20" t="s">
        <v>13</v>
      </c>
      <c r="L4" s="43" t="s">
        <v>14</v>
      </c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53" t="s">
        <v>15</v>
      </c>
      <c r="Y4" s="53" t="s">
        <v>16</v>
      </c>
      <c r="Z4" s="20" t="s">
        <v>17</v>
      </c>
      <c r="AA4" s="56" t="s">
        <v>18</v>
      </c>
      <c r="AB4" s="56" t="s">
        <v>19</v>
      </c>
      <c r="AC4" s="57" t="s">
        <v>20</v>
      </c>
      <c r="AD4" s="57" t="s">
        <v>21</v>
      </c>
      <c r="AE4" s="57" t="s">
        <v>22</v>
      </c>
      <c r="AF4" s="57" t="s">
        <v>23</v>
      </c>
      <c r="AG4" s="57" t="s">
        <v>24</v>
      </c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</row>
    <row r="5" s="2" customFormat="1" ht="57" customHeight="1" spans="1:16380">
      <c r="A5" s="18"/>
      <c r="B5" s="18"/>
      <c r="C5" s="22"/>
      <c r="D5" s="22"/>
      <c r="E5" s="20"/>
      <c r="F5" s="20"/>
      <c r="G5" s="20"/>
      <c r="H5" s="21"/>
      <c r="I5" s="21"/>
      <c r="J5" s="20"/>
      <c r="K5" s="20"/>
      <c r="L5" s="43" t="s">
        <v>25</v>
      </c>
      <c r="M5" s="44" t="s">
        <v>26</v>
      </c>
      <c r="N5" s="44" t="s">
        <v>27</v>
      </c>
      <c r="O5" s="44" t="s">
        <v>28</v>
      </c>
      <c r="P5" s="44" t="s">
        <v>29</v>
      </c>
      <c r="Q5" s="44" t="s">
        <v>30</v>
      </c>
      <c r="R5" s="44" t="s">
        <v>31</v>
      </c>
      <c r="S5" s="44" t="s">
        <v>32</v>
      </c>
      <c r="T5" s="44" t="s">
        <v>33</v>
      </c>
      <c r="U5" s="44" t="s">
        <v>34</v>
      </c>
      <c r="V5" s="44" t="s">
        <v>35</v>
      </c>
      <c r="W5" s="44" t="s">
        <v>36</v>
      </c>
      <c r="X5" s="53"/>
      <c r="Y5" s="53"/>
      <c r="Z5" s="20"/>
      <c r="AA5" s="58"/>
      <c r="AB5" s="58"/>
      <c r="AC5" s="59"/>
      <c r="AD5" s="60"/>
      <c r="AE5" s="60"/>
      <c r="AF5" s="60"/>
      <c r="AG5" s="60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</row>
    <row r="6" s="1" customFormat="1" ht="37" customHeight="1" spans="1:16380">
      <c r="A6" s="23"/>
      <c r="B6" s="24"/>
      <c r="C6" s="24"/>
      <c r="D6" s="24"/>
      <c r="E6" s="24"/>
      <c r="F6" s="24"/>
      <c r="G6" s="24"/>
      <c r="H6" s="25"/>
      <c r="I6" s="25"/>
      <c r="J6" s="24"/>
      <c r="K6" s="45"/>
      <c r="L6" s="46">
        <f>SUM(L7:L15)</f>
        <v>2423.452</v>
      </c>
      <c r="M6" s="46">
        <f t="shared" ref="M6:W6" si="0">SUM(M7:M15)</f>
        <v>0</v>
      </c>
      <c r="N6" s="46">
        <f t="shared" si="0"/>
        <v>2070</v>
      </c>
      <c r="O6" s="46">
        <f t="shared" si="0"/>
        <v>335</v>
      </c>
      <c r="P6" s="46">
        <f t="shared" si="0"/>
        <v>0</v>
      </c>
      <c r="Q6" s="46">
        <f t="shared" si="0"/>
        <v>0</v>
      </c>
      <c r="R6" s="46">
        <f t="shared" si="0"/>
        <v>0</v>
      </c>
      <c r="S6" s="46">
        <f t="shared" si="0"/>
        <v>0</v>
      </c>
      <c r="T6" s="46">
        <f t="shared" si="0"/>
        <v>18.452</v>
      </c>
      <c r="U6" s="46">
        <f t="shared" si="0"/>
        <v>0</v>
      </c>
      <c r="V6" s="46">
        <f t="shared" si="0"/>
        <v>0</v>
      </c>
      <c r="W6" s="46">
        <f t="shared" si="0"/>
        <v>0</v>
      </c>
      <c r="X6" s="46">
        <v>1232</v>
      </c>
      <c r="Y6" s="61"/>
      <c r="Z6" s="62"/>
      <c r="AA6" s="63">
        <f>SUM(AA7:AA15)</f>
        <v>2323.501598</v>
      </c>
      <c r="AB6" s="63">
        <f>SUM(AB7:AB15)</f>
        <v>1274.808552</v>
      </c>
      <c r="AC6" s="64">
        <f>SUM(AC7:AC15)</f>
        <v>2015.70699</v>
      </c>
      <c r="AD6" s="65">
        <f>(AC6-12000+510)/(L6-12000-3200+640)</f>
        <v>0.780641497895448</v>
      </c>
      <c r="AE6" s="66">
        <f>SUM(AE7:AE15)</f>
        <v>12.2528259</v>
      </c>
      <c r="AF6" s="67"/>
      <c r="AG6" s="67">
        <f>SUM(AG7:AG15)</f>
        <v>378.8887821</v>
      </c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</row>
    <row r="7" s="1" customFormat="1" ht="168.75" spans="1:16383">
      <c r="A7" s="26">
        <v>1</v>
      </c>
      <c r="B7" s="27" t="s">
        <v>37</v>
      </c>
      <c r="C7" s="28" t="s">
        <v>38</v>
      </c>
      <c r="D7" s="27" t="s">
        <v>39</v>
      </c>
      <c r="E7" s="28" t="s">
        <v>40</v>
      </c>
      <c r="F7" s="28" t="s">
        <v>41</v>
      </c>
      <c r="G7" s="28" t="s">
        <v>42</v>
      </c>
      <c r="H7" s="29" t="s">
        <v>43</v>
      </c>
      <c r="I7" s="29" t="s">
        <v>44</v>
      </c>
      <c r="J7" s="28" t="s">
        <v>45</v>
      </c>
      <c r="K7" s="28" t="s">
        <v>46</v>
      </c>
      <c r="L7" s="28">
        <v>386.2</v>
      </c>
      <c r="M7" s="28"/>
      <c r="N7" s="28">
        <v>370.5</v>
      </c>
      <c r="O7" s="28"/>
      <c r="P7" s="28"/>
      <c r="Q7" s="28"/>
      <c r="R7" s="28"/>
      <c r="S7" s="28"/>
      <c r="T7" s="28">
        <v>15.7</v>
      </c>
      <c r="U7" s="28"/>
      <c r="V7" s="28"/>
      <c r="W7" s="28"/>
      <c r="X7" s="28">
        <v>30</v>
      </c>
      <c r="Y7" s="28" t="s">
        <v>47</v>
      </c>
      <c r="Z7" s="28" t="s">
        <v>48</v>
      </c>
      <c r="AA7" s="68">
        <v>381.843358</v>
      </c>
      <c r="AB7" s="67">
        <v>375.381022</v>
      </c>
      <c r="AC7" s="68">
        <v>305.4746</v>
      </c>
      <c r="AD7" s="69"/>
      <c r="AE7" s="68"/>
      <c r="AF7" s="67"/>
      <c r="AG7" s="67">
        <f t="shared" ref="AG7:AG15" si="1">L7-AC7-AE7</f>
        <v>80.7254</v>
      </c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70"/>
      <c r="XFB7" s="70"/>
      <c r="XFC7" s="70"/>
    </row>
    <row r="8" s="1" customFormat="1" ht="131.25" spans="1:16383">
      <c r="A8" s="26">
        <v>2</v>
      </c>
      <c r="B8" s="27" t="s">
        <v>49</v>
      </c>
      <c r="C8" s="28" t="s">
        <v>38</v>
      </c>
      <c r="D8" s="27" t="s">
        <v>39</v>
      </c>
      <c r="E8" s="28" t="s">
        <v>50</v>
      </c>
      <c r="F8" s="28" t="s">
        <v>41</v>
      </c>
      <c r="G8" s="28" t="s">
        <v>42</v>
      </c>
      <c r="H8" s="29" t="s">
        <v>43</v>
      </c>
      <c r="I8" s="29" t="s">
        <v>44</v>
      </c>
      <c r="J8" s="28" t="s">
        <v>51</v>
      </c>
      <c r="K8" s="47" t="s">
        <v>52</v>
      </c>
      <c r="L8" s="28">
        <v>1107.392</v>
      </c>
      <c r="M8" s="28"/>
      <c r="N8" s="28">
        <v>1107.392</v>
      </c>
      <c r="O8" s="28"/>
      <c r="P8" s="28"/>
      <c r="Q8" s="28"/>
      <c r="R8" s="28"/>
      <c r="S8" s="28"/>
      <c r="T8" s="28"/>
      <c r="U8" s="28"/>
      <c r="V8" s="28"/>
      <c r="W8" s="28"/>
      <c r="X8" s="28">
        <v>196</v>
      </c>
      <c r="Y8" s="28" t="s">
        <v>53</v>
      </c>
      <c r="Z8" s="28" t="s">
        <v>54</v>
      </c>
      <c r="AA8" s="68">
        <v>1034.999988</v>
      </c>
      <c r="AB8" s="67"/>
      <c r="AC8" s="68">
        <v>880.43349</v>
      </c>
      <c r="AD8" s="69"/>
      <c r="AE8" s="68">
        <f>AB8*0.03</f>
        <v>0</v>
      </c>
      <c r="AF8" s="67"/>
      <c r="AG8" s="67">
        <f t="shared" si="1"/>
        <v>226.95851</v>
      </c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70"/>
      <c r="XFB8" s="70"/>
      <c r="XFC8" s="70"/>
    </row>
    <row r="9" s="1" customFormat="1" ht="206.25" spans="1:16383">
      <c r="A9" s="26">
        <v>3</v>
      </c>
      <c r="B9" s="27" t="s">
        <v>55</v>
      </c>
      <c r="C9" s="28" t="s">
        <v>38</v>
      </c>
      <c r="D9" s="27" t="s">
        <v>39</v>
      </c>
      <c r="E9" s="28" t="s">
        <v>56</v>
      </c>
      <c r="F9" s="28" t="s">
        <v>41</v>
      </c>
      <c r="G9" s="28" t="s">
        <v>42</v>
      </c>
      <c r="H9" s="29" t="s">
        <v>43</v>
      </c>
      <c r="I9" s="29" t="s">
        <v>44</v>
      </c>
      <c r="J9" s="28" t="s">
        <v>57</v>
      </c>
      <c r="K9" s="47" t="s">
        <v>58</v>
      </c>
      <c r="L9" s="28">
        <v>278.36</v>
      </c>
      <c r="M9" s="28"/>
      <c r="N9" s="28">
        <v>275.608</v>
      </c>
      <c r="O9" s="28"/>
      <c r="P9" s="28"/>
      <c r="Q9" s="28"/>
      <c r="R9" s="28"/>
      <c r="S9" s="28"/>
      <c r="T9" s="28">
        <v>2.752</v>
      </c>
      <c r="U9" s="28"/>
      <c r="V9" s="28"/>
      <c r="W9" s="28"/>
      <c r="X9" s="28">
        <v>12</v>
      </c>
      <c r="Y9" s="28" t="s">
        <v>59</v>
      </c>
      <c r="Z9" s="28" t="s">
        <v>48</v>
      </c>
      <c r="AA9" s="68">
        <v>272.607579</v>
      </c>
      <c r="AB9" s="67">
        <v>271.492358</v>
      </c>
      <c r="AC9" s="68">
        <v>218.086</v>
      </c>
      <c r="AD9" s="69"/>
      <c r="AE9" s="68">
        <f>AB9*0.03</f>
        <v>8.14477074</v>
      </c>
      <c r="AF9" s="67"/>
      <c r="AG9" s="67">
        <f t="shared" si="1"/>
        <v>52.12922926</v>
      </c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71"/>
      <c r="XFB9" s="71"/>
      <c r="XFC9" s="71"/>
    </row>
    <row r="10" customFormat="1" ht="112.5" spans="1:16383">
      <c r="A10" s="26">
        <v>4</v>
      </c>
      <c r="B10" s="27" t="s">
        <v>60</v>
      </c>
      <c r="C10" s="28" t="s">
        <v>38</v>
      </c>
      <c r="D10" s="27" t="s">
        <v>61</v>
      </c>
      <c r="E10" s="28" t="s">
        <v>62</v>
      </c>
      <c r="F10" s="28" t="s">
        <v>41</v>
      </c>
      <c r="G10" s="28" t="s">
        <v>42</v>
      </c>
      <c r="H10" s="29" t="s">
        <v>43</v>
      </c>
      <c r="I10" s="29" t="s">
        <v>44</v>
      </c>
      <c r="J10" s="28" t="s">
        <v>63</v>
      </c>
      <c r="K10" s="28" t="s">
        <v>64</v>
      </c>
      <c r="L10" s="28">
        <v>156</v>
      </c>
      <c r="M10" s="28"/>
      <c r="N10" s="28">
        <v>156</v>
      </c>
      <c r="O10" s="28"/>
      <c r="P10" s="28"/>
      <c r="Q10" s="28"/>
      <c r="R10" s="28"/>
      <c r="S10" s="28"/>
      <c r="T10" s="28"/>
      <c r="U10" s="28"/>
      <c r="V10" s="28"/>
      <c r="W10" s="28"/>
      <c r="X10" s="28">
        <v>76</v>
      </c>
      <c r="Y10" s="28" t="s">
        <v>65</v>
      </c>
      <c r="Z10" s="28" t="s">
        <v>66</v>
      </c>
      <c r="AA10" s="68">
        <v>156</v>
      </c>
      <c r="AB10" s="28">
        <v>156</v>
      </c>
      <c r="AC10" s="68">
        <v>156</v>
      </c>
      <c r="AD10" s="69">
        <f>AC10/AB10</f>
        <v>1</v>
      </c>
      <c r="AE10" s="68"/>
      <c r="AF10" s="67"/>
      <c r="AG10" s="67">
        <f t="shared" si="1"/>
        <v>0</v>
      </c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71"/>
      <c r="XFB10" s="71"/>
      <c r="XFC10" s="71"/>
    </row>
    <row r="11" s="1" customFormat="1" ht="93.75" spans="1:16383">
      <c r="A11" s="26">
        <v>5</v>
      </c>
      <c r="B11" s="27" t="s">
        <v>67</v>
      </c>
      <c r="C11" s="28" t="s">
        <v>38</v>
      </c>
      <c r="D11" s="27" t="s">
        <v>39</v>
      </c>
      <c r="E11" s="28" t="s">
        <v>56</v>
      </c>
      <c r="F11" s="28" t="s">
        <v>41</v>
      </c>
      <c r="G11" s="28" t="s">
        <v>42</v>
      </c>
      <c r="H11" s="29" t="s">
        <v>43</v>
      </c>
      <c r="I11" s="29" t="s">
        <v>44</v>
      </c>
      <c r="J11" s="28" t="s">
        <v>68</v>
      </c>
      <c r="K11" s="47" t="s">
        <v>69</v>
      </c>
      <c r="L11" s="28">
        <v>107</v>
      </c>
      <c r="M11" s="28"/>
      <c r="N11" s="28">
        <v>107</v>
      </c>
      <c r="O11" s="28"/>
      <c r="P11" s="28"/>
      <c r="Q11" s="28"/>
      <c r="R11" s="28"/>
      <c r="S11" s="28"/>
      <c r="T11" s="28"/>
      <c r="U11" s="28"/>
      <c r="V11" s="28"/>
      <c r="W11" s="28"/>
      <c r="X11" s="28">
        <v>34</v>
      </c>
      <c r="Y11" s="28" t="s">
        <v>70</v>
      </c>
      <c r="Z11" s="28" t="s">
        <v>71</v>
      </c>
      <c r="AA11" s="68">
        <v>106.154073</v>
      </c>
      <c r="AB11" s="67">
        <v>100.038572</v>
      </c>
      <c r="AC11" s="68">
        <v>84.9232</v>
      </c>
      <c r="AD11" s="69"/>
      <c r="AE11" s="68">
        <f>AB11*0.03</f>
        <v>3.00115716</v>
      </c>
      <c r="AF11" s="67"/>
      <c r="AG11" s="67">
        <f t="shared" si="1"/>
        <v>19.07564284</v>
      </c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70"/>
      <c r="XFB11" s="70"/>
      <c r="XFC11" s="70"/>
    </row>
    <row r="12" s="1" customFormat="1" ht="222.75" spans="1:16383">
      <c r="A12" s="26">
        <v>6</v>
      </c>
      <c r="B12" s="27" t="s">
        <v>72</v>
      </c>
      <c r="C12" s="28" t="s">
        <v>38</v>
      </c>
      <c r="D12" s="27" t="s">
        <v>61</v>
      </c>
      <c r="E12" s="30" t="s">
        <v>73</v>
      </c>
      <c r="F12" s="28" t="s">
        <v>41</v>
      </c>
      <c r="G12" s="28" t="s">
        <v>42</v>
      </c>
      <c r="H12" s="29" t="s">
        <v>43</v>
      </c>
      <c r="I12" s="29" t="s">
        <v>44</v>
      </c>
      <c r="J12" s="28" t="s">
        <v>74</v>
      </c>
      <c r="K12" s="47" t="s">
        <v>75</v>
      </c>
      <c r="L12" s="28">
        <v>53.5</v>
      </c>
      <c r="M12" s="28"/>
      <c r="N12" s="28">
        <v>53.5</v>
      </c>
      <c r="O12" s="28"/>
      <c r="P12" s="28"/>
      <c r="Q12" s="28"/>
      <c r="R12" s="28"/>
      <c r="S12" s="28"/>
      <c r="T12" s="28"/>
      <c r="U12" s="28"/>
      <c r="V12" s="28"/>
      <c r="W12" s="28"/>
      <c r="X12" s="28">
        <v>148</v>
      </c>
      <c r="Y12" s="28" t="s">
        <v>76</v>
      </c>
      <c r="Z12" s="28" t="s">
        <v>77</v>
      </c>
      <c r="AA12" s="68">
        <v>36.8966</v>
      </c>
      <c r="AB12" s="68">
        <v>36.8966</v>
      </c>
      <c r="AC12" s="68">
        <v>35.7897</v>
      </c>
      <c r="AD12" s="69">
        <f>AC12/AB12</f>
        <v>0.969999945794464</v>
      </c>
      <c r="AE12" s="68">
        <f>AB12*0.03</f>
        <v>1.106898</v>
      </c>
      <c r="AF12" s="67" t="s">
        <v>78</v>
      </c>
      <c r="AG12" s="67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70"/>
      <c r="XFB12" s="70"/>
      <c r="XFC12" s="70"/>
    </row>
    <row r="13" customFormat="1" ht="112.5" spans="1:16383">
      <c r="A13" s="26">
        <v>7</v>
      </c>
      <c r="B13" s="27" t="s">
        <v>79</v>
      </c>
      <c r="C13" s="31" t="s">
        <v>28</v>
      </c>
      <c r="D13" s="27" t="s">
        <v>61</v>
      </c>
      <c r="E13" s="31" t="s">
        <v>62</v>
      </c>
      <c r="F13" s="31" t="s">
        <v>41</v>
      </c>
      <c r="G13" s="32" t="s">
        <v>42</v>
      </c>
      <c r="H13" s="33" t="s">
        <v>43</v>
      </c>
      <c r="I13" s="33" t="s">
        <v>44</v>
      </c>
      <c r="J13" s="31" t="s">
        <v>80</v>
      </c>
      <c r="K13" s="34" t="s">
        <v>81</v>
      </c>
      <c r="L13" s="48">
        <v>72.5</v>
      </c>
      <c r="M13" s="49"/>
      <c r="N13" s="49"/>
      <c r="O13" s="49">
        <v>72.5</v>
      </c>
      <c r="P13" s="49"/>
      <c r="Q13" s="49"/>
      <c r="R13" s="49"/>
      <c r="S13" s="49"/>
      <c r="T13" s="49"/>
      <c r="U13" s="49"/>
      <c r="V13" s="49"/>
      <c r="W13" s="49"/>
      <c r="X13" s="54">
        <v>30</v>
      </c>
      <c r="Y13" s="34" t="s">
        <v>82</v>
      </c>
      <c r="Z13" s="31" t="s">
        <v>66</v>
      </c>
      <c r="AA13" s="68">
        <v>72.5</v>
      </c>
      <c r="AB13" s="48">
        <v>72.5</v>
      </c>
      <c r="AC13" s="68">
        <v>72.5</v>
      </c>
      <c r="AD13" s="69">
        <f>AC13/AB13</f>
        <v>1</v>
      </c>
      <c r="AE13" s="68"/>
      <c r="AF13" s="67"/>
      <c r="AG13" s="67">
        <f t="shared" si="1"/>
        <v>0</v>
      </c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71"/>
      <c r="XFB13" s="71"/>
      <c r="XFC13" s="71"/>
    </row>
    <row r="14" customFormat="1" ht="112.5" spans="1:16383">
      <c r="A14" s="26">
        <v>8</v>
      </c>
      <c r="B14" s="27" t="s">
        <v>83</v>
      </c>
      <c r="C14" s="31" t="s">
        <v>28</v>
      </c>
      <c r="D14" s="27" t="s">
        <v>61</v>
      </c>
      <c r="E14" s="31" t="s">
        <v>62</v>
      </c>
      <c r="F14" s="34" t="s">
        <v>41</v>
      </c>
      <c r="G14" s="34" t="s">
        <v>42</v>
      </c>
      <c r="H14" s="35" t="s">
        <v>43</v>
      </c>
      <c r="I14" s="35" t="s">
        <v>44</v>
      </c>
      <c r="J14" s="34" t="s">
        <v>80</v>
      </c>
      <c r="K14" s="34" t="s">
        <v>84</v>
      </c>
      <c r="L14" s="48">
        <v>90</v>
      </c>
      <c r="M14" s="49"/>
      <c r="N14" s="49"/>
      <c r="O14" s="49">
        <v>90</v>
      </c>
      <c r="P14" s="49"/>
      <c r="Q14" s="49"/>
      <c r="R14" s="49"/>
      <c r="S14" s="49"/>
      <c r="T14" s="49"/>
      <c r="U14" s="49"/>
      <c r="V14" s="49"/>
      <c r="W14" s="49"/>
      <c r="X14" s="54">
        <v>30</v>
      </c>
      <c r="Y14" s="34" t="s">
        <v>85</v>
      </c>
      <c r="Z14" s="31" t="s">
        <v>66</v>
      </c>
      <c r="AA14" s="68">
        <v>90</v>
      </c>
      <c r="AB14" s="48">
        <v>90</v>
      </c>
      <c r="AC14" s="68">
        <v>90</v>
      </c>
      <c r="AD14" s="69">
        <f>AC14/AB14</f>
        <v>1</v>
      </c>
      <c r="AE14" s="68"/>
      <c r="AF14" s="67"/>
      <c r="AG14" s="67">
        <f t="shared" si="1"/>
        <v>0</v>
      </c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71"/>
      <c r="XFB14" s="71"/>
      <c r="XFC14" s="71"/>
    </row>
    <row r="15" customFormat="1" ht="93.75" spans="1:16383">
      <c r="A15" s="26">
        <v>9</v>
      </c>
      <c r="B15" s="27" t="s">
        <v>86</v>
      </c>
      <c r="C15" s="31" t="s">
        <v>28</v>
      </c>
      <c r="D15" s="27" t="s">
        <v>61</v>
      </c>
      <c r="E15" s="31" t="s">
        <v>62</v>
      </c>
      <c r="F15" s="34" t="s">
        <v>41</v>
      </c>
      <c r="G15" s="34" t="s">
        <v>42</v>
      </c>
      <c r="H15" s="35" t="s">
        <v>43</v>
      </c>
      <c r="I15" s="35" t="s">
        <v>44</v>
      </c>
      <c r="J15" s="34" t="s">
        <v>87</v>
      </c>
      <c r="K15" s="34" t="s">
        <v>88</v>
      </c>
      <c r="L15" s="48">
        <v>172.5</v>
      </c>
      <c r="M15" s="49"/>
      <c r="N15" s="49"/>
      <c r="O15" s="49">
        <v>172.5</v>
      </c>
      <c r="P15" s="49"/>
      <c r="Q15" s="49"/>
      <c r="R15" s="49"/>
      <c r="S15" s="49"/>
      <c r="T15" s="49"/>
      <c r="U15" s="49"/>
      <c r="V15" s="49"/>
      <c r="W15" s="49"/>
      <c r="X15" s="54">
        <v>35</v>
      </c>
      <c r="Y15" s="34" t="s">
        <v>89</v>
      </c>
      <c r="Z15" s="31" t="s">
        <v>90</v>
      </c>
      <c r="AA15" s="68">
        <v>172.5</v>
      </c>
      <c r="AB15" s="48">
        <v>172.5</v>
      </c>
      <c r="AC15" s="68">
        <v>172.5</v>
      </c>
      <c r="AD15" s="69">
        <f>AC15/AB15</f>
        <v>1</v>
      </c>
      <c r="AE15" s="68"/>
      <c r="AF15" s="67"/>
      <c r="AG15" s="67">
        <f t="shared" si="1"/>
        <v>0</v>
      </c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71"/>
      <c r="XFB15" s="71"/>
      <c r="XFC15" s="71"/>
    </row>
  </sheetData>
  <mergeCells count="25">
    <mergeCell ref="A2:Z2"/>
    <mergeCell ref="A3:I3"/>
    <mergeCell ref="L4:W4"/>
    <mergeCell ref="A6:K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357638888888889" right="0.357638888888889" top="0.590277777777778" bottom="0.196527777777778" header="0.5" footer="0.5"/>
  <pageSetup paperSize="9" scale="31" fitToHeight="0" orientation="landscape" horizontalDpi="600"/>
  <headerFooter/>
  <ignoredErrors>
    <ignoredError sqref="B7:B15" numberStoredAsText="1"/>
    <ignoredError sqref="AD6" formula="1"/>
    <ignoredError sqref="L6" formulaRange="1"/>
    <ignoredError sqref="M6:X6 AA6:AB6" formulaRange="1" emptyCellReference="1"/>
    <ignoredError sqref="AG7 AG6 AE6 AE11 AE8:AE9" emptyCellReferenc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4" sqref="B4"/>
    </sheetView>
  </sheetViews>
  <sheetFormatPr defaultColWidth="9" defaultRowHeight="13.5"/>
  <cols>
    <col min="1" max="1" width="9.31666666666667" customWidth="1"/>
    <col min="2" max="2" width="23.4083333333333" customWidth="1"/>
    <col min="3" max="3" width="13.925" customWidth="1"/>
    <col min="4" max="7" width="13.5666666666667" customWidth="1"/>
    <col min="8" max="8" width="29.775" customWidth="1"/>
    <col min="9" max="9" width="111.816666666667" customWidth="1"/>
  </cols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计划备案表 (定稿)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2021-08-12T02:26:00Z</dcterms:created>
  <dcterms:modified xsi:type="dcterms:W3CDTF">2021-11-27T09:31:35Z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2052-11.8.2.8276</vt:lpwstr>
  </property>
</Properties>
</file>